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219" activeTab="0"/>
  </bookViews>
  <sheets>
    <sheet name="2003" sheetId="1" r:id="rId1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F2" authorId="0">
      <text>
        <r>
          <rPr>
            <b/>
            <sz val="8"/>
            <rFont val="Tahoma"/>
            <family val="0"/>
          </rPr>
          <t xml:space="preserve">Zahájení cyklosezóny 2003, silný vítr, jinak na leden slušné počasí. Cestou jsme potkali "Feldu" ve škarpě a kolíkáč píchnul - to to hezky začíná.
</t>
        </r>
      </text>
    </comment>
    <comment ref="F5" authorId="0">
      <text>
        <r>
          <rPr>
            <sz val="8"/>
            <rFont val="Tahoma"/>
            <family val="0"/>
          </rPr>
          <t xml:space="preserve">Nádherný počasí i když trochu chladivý, dali jsme první výjezd na radárek v letošní sezóně, forma byla díky kontinuálnímu tréninku dobrá. V závěru postihla předsedu nevídaná krize, ze které se dostal až po řádném obídku "U Blažků".
</t>
        </r>
      </text>
    </comment>
    <comment ref="F9" authorId="0">
      <text>
        <r>
          <rPr>
            <sz val="8"/>
            <rFont val="Tahoma"/>
            <family val="0"/>
          </rPr>
          <t xml:space="preserve">Krásné slunečné počasí, vyjeli jsme s Honzou na pohodový trénink, vše bylo super, forma dobrá, akorát na silnicích místy led a sníh.
</t>
        </r>
      </text>
    </comment>
    <comment ref="F12" authorId="0">
      <text>
        <r>
          <rPr>
            <b/>
            <sz val="8"/>
            <rFont val="Tahoma"/>
            <family val="0"/>
          </rPr>
          <t>Super trénink, vyšlo úplně jarní počasí, v Hlasné Třebáni jsme si švihli časovku, jel jsem jí za rovných 11 min. Jinak celý trénink ve slušném tempu. Zakončení bylo již tradičně obídkem v hostinci "U Blažků", který se rovněž velmi vyvedl.</t>
        </r>
      </text>
    </comment>
    <comment ref="F15" authorId="0">
      <text>
        <r>
          <rPr>
            <sz val="8"/>
            <rFont val="Tahoma"/>
            <family val="0"/>
          </rPr>
          <t xml:space="preserve">Dnešní trénink byl docela výživný, v 10 hod jsme se sešli s předsedou a Honzou na Karlštejně a hned jsme si lupli časovku v Hlásné Třebáni - 11:45 min, potom jsme se přesunuli do obce Karlík, kde jsme dali druhou časovku - 22 min a nakonec jsme si jako třešničku na dort dali časovku z Radotína do Třebotova - 8:55 min. Jinak Honza jezdil jako drak na svém novém titanovém stroji.
</t>
        </r>
      </text>
    </comment>
    <comment ref="F16" authorId="0">
      <text>
        <r>
          <rPr>
            <sz val="8"/>
            <rFont val="Tahoma"/>
            <family val="0"/>
          </rPr>
          <t xml:space="preserve">Nádherný počasí, dali jsme si klasiku-tzn. klobouk s radarem a obídek v Hostomicích. Na klobouku se mi podařilo asi po dvou letech píchnout a zjistil jsem, že pláště už jsou vyřízený.
</t>
        </r>
      </text>
    </comment>
    <comment ref="F17" authorId="0">
      <text>
        <r>
          <rPr>
            <sz val="8"/>
            <rFont val="Tahoma"/>
            <family val="0"/>
          </rPr>
          <t xml:space="preserve">Tak jsme si dneska lupli první letošní oficiální závod - časovku z Radotína do Třebotova. Oficiálně měřený čas jsem měl:  14:27:55, mezi šlapkami jsem dojel na 3 místě ze 4.
</t>
        </r>
      </text>
    </comment>
    <comment ref="F18" authorId="0">
      <text>
        <r>
          <rPr>
            <sz val="8"/>
            <rFont val="Tahoma"/>
            <family val="0"/>
          </rPr>
          <t xml:space="preserve">Dnes jsme vyrazili na společnou cyklovyjížďku se členy KPO nazvanou Soda I a její náročnost odpovídala názvu. Nejvíc mě vyšťavil kopec nad Řevnicema, po jeho vyjetí jsme jel nejkratší cestou domů a byl jsem rád, že jsem dojel.
</t>
        </r>
      </text>
    </comment>
    <comment ref="F19" authorId="0">
      <text>
        <r>
          <rPr>
            <sz val="8"/>
            <rFont val="Tahoma"/>
            <family val="0"/>
          </rPr>
          <t xml:space="preserve">Nádherný počasí, i když trochu větrno, jeli jsme tradiční okruh, zakončení bylo obídkem U Štiky.
</t>
        </r>
      </text>
    </comment>
  </commentList>
</comments>
</file>

<file path=xl/sharedStrings.xml><?xml version="1.0" encoding="utf-8"?>
<sst xmlns="http://schemas.openxmlformats.org/spreadsheetml/2006/main" count="139" uniqueCount="53">
  <si>
    <t>datum</t>
  </si>
  <si>
    <t>vzdálenost</t>
  </si>
  <si>
    <t>čas v sedle</t>
  </si>
  <si>
    <t>max</t>
  </si>
  <si>
    <t>teplota</t>
  </si>
  <si>
    <t>počasí</t>
  </si>
  <si>
    <t>trasa</t>
  </si>
  <si>
    <t>celkem</t>
  </si>
  <si>
    <t>kolo</t>
  </si>
  <si>
    <t>horák</t>
  </si>
  <si>
    <t>najeto</t>
  </si>
  <si>
    <t>průměrná teplota</t>
  </si>
  <si>
    <t>oblačno</t>
  </si>
  <si>
    <t>průměr v sedle</t>
  </si>
  <si>
    <t>silnice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</si>
  <si>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</si>
  <si>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</si>
  <si>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</si>
  <si>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</si>
  <si>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</si>
  <si>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</si>
  <si>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</si>
  <si>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</si>
  <si>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</si>
  <si>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</si>
  <si>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</si>
  <si>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</si>
  <si>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měsíce</t>
  </si>
  <si>
    <t>silnička</t>
  </si>
  <si>
    <t>Beroun-Zdejcina-1*BO-Nižbor-Leontýnský zámeček-Nový Jáchymov-Beroun</t>
  </si>
  <si>
    <t>trenažér</t>
  </si>
  <si>
    <t>celkový čas</t>
  </si>
  <si>
    <t>celkový průměr</t>
  </si>
  <si>
    <t>Spining</t>
  </si>
  <si>
    <t>sunshine</t>
  </si>
  <si>
    <t>Beroun-Koněprusy-Vinařice-Hostomice-radar-sedlo-kostelík-Suchomasty-Beroun</t>
  </si>
  <si>
    <t>Beroun-Koněprusy-Karlštejn-Srbsko-Sv.Ján-Loděnice-Bubovice-Hostím-Beroun</t>
  </si>
  <si>
    <t>Beroun-Srbsko-Hlásná Třebáň-Karlštejn-Vinařice-Neumětely-Koněprusy-Beroun</t>
  </si>
  <si>
    <t>body</t>
  </si>
  <si>
    <t>Beroun-Hlásná Třebáň-Karlík-Třebotov-Bubovice-Beroun</t>
  </si>
  <si>
    <t>Beroun-klobouk-radar-Hostomice-sedýlko-Koněprusy-Beroun</t>
  </si>
  <si>
    <t>sněžení</t>
  </si>
  <si>
    <t>Radotín-Třebotov-časovka-závod</t>
  </si>
  <si>
    <t>Beroun-Bubovice-Beroun-Koledník-Karlštejn-Hlásná Třebáň-Mořina-Kuchař-Karlík-Řevnice-Brdy-Řevnice-Srbsko-Hostím-Beroun</t>
  </si>
  <si>
    <t>Beroun-Karlštejn-Vinařice-Hostomice-radar-sedlo-Bykoš-Beroun</t>
  </si>
  <si>
    <t>Jizerské hory</t>
  </si>
  <si>
    <t>Král Šumavy MTB</t>
  </si>
  <si>
    <t xml:space="preserve">najeté km </t>
  </si>
  <si>
    <t>za měsíc</t>
  </si>
  <si>
    <t>za rok</t>
  </si>
  <si>
    <t>11-17.8.03</t>
  </si>
  <si>
    <t>Morava</t>
  </si>
  <si>
    <t>Beroun-Lochovice-Beroun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</si>
</sst>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#\°\C;\-#,###\°\C"/>
    <numFmt numFmtId="166" formatCode="#&quot; &quot;??/100"/>
    <numFmt numFmtId="167" formatCode="#,###\°\l;\-#,###\°\C"/>
    <numFmt numFmtId="168" formatCode="#,##0.00,&quot;km&quot;"/>
    <numFmt numFmtId="169" formatCode="#,###,&quot;km&quot;"/>
    <numFmt numFmtId="170" formatCode="#,##0.00&quot;km&quot;"/>
    <numFmt numFmtId="171" formatCode="#,##0.00&quot;km/hod&quot;"/>
    <numFmt numFmtId="172" formatCode="#,##0.00&quot; km/hod&quot;"/>
    <numFmt numFmtId="173" formatCode="#,##0.00&quot; km&quot;"/>
    <numFmt numFmtId="174" formatCode="[h]:mm:ss&quot; hod&quot;"/>
    <numFmt numFmtId="175" formatCode="#,##0.0&quot; km/hod&quot;"/>
    <numFmt numFmtId="176" formatCode="[&lt;=99999]###\ ##;##\ ##\ 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ahoma"/>
      <family val="0"/>
    </font>
    <font>
      <sz val="10"/>
      <name val="Times New Roman"/>
      <family val="1"/>
    </font>
    <font>
      <sz val="8"/>
      <name val="Tahoma"/>
      <family val="0"/>
    </font>
    <font>
      <sz val="10"/>
      <color indexed="10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164" fontId="4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173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17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172" fontId="4" fillId="0" borderId="1" xfId="0" applyNumberFormat="1" applyFont="1" applyBorder="1" applyAlignment="1">
      <alignment/>
    </xf>
    <xf numFmtId="174" fontId="4" fillId="0" borderId="1" xfId="0" applyNumberFormat="1" applyFont="1" applyBorder="1" applyAlignment="1">
      <alignment/>
    </xf>
    <xf numFmtId="175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80" fontId="4" fillId="0" borderId="1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workbookViewId="0" topLeftCell="G1">
      <pane ySplit="1" topLeftCell="BM17" activePane="bottomLeft" state="frozen"/>
      <selection pane="topLeft" activeCell="A1" sqref="A1"/>
      <selection pane="bottomLeft" activeCell="A18" sqref="A18"/>
    </sheetView>
  </sheetViews>
  <sheetFormatPr defaultColWidth="9.00390625" defaultRowHeight="12.75"/>
  <cols>
    <col min="1" max="1" width="8.00390625" style="1" customWidth="1"/>
    <col min="2" max="2" width="9.25390625" style="1" customWidth="1"/>
    <col min="3" max="3" width="11.375" style="2" customWidth="1"/>
    <col min="4" max="4" width="7.00390625" style="3" customWidth="1"/>
    <col min="5" max="5" width="13.625" style="2" bestFit="1" customWidth="1"/>
    <col min="6" max="6" width="78.125" style="4" customWidth="1"/>
    <col min="7" max="7" width="11.875" style="5" customWidth="1"/>
    <col min="8" max="8" width="15.375" style="6" customWidth="1"/>
    <col min="9" max="9" width="12.75390625" style="7" customWidth="1"/>
    <col min="10" max="10" width="12.75390625" style="8" customWidth="1"/>
    <col min="11" max="11" width="15.00390625" style="1" bestFit="1" customWidth="1"/>
    <col min="12" max="12" width="13.625" style="1" bestFit="1" customWidth="1"/>
    <col min="13" max="13" width="12.375" style="1" customWidth="1"/>
    <col min="14" max="14" width="5.125" style="1" bestFit="1" customWidth="1"/>
    <col min="15" max="16384" width="15.875" style="1" customWidth="1"/>
  </cols>
  <sheetData>
    <row r="1" spans="1:12" s="13" customFormat="1" ht="14.25" customHeight="1">
      <c r="A1" s="9" t="s">
        <v>8</v>
      </c>
      <c r="B1" s="9" t="s">
        <v>27</v>
      </c>
      <c r="C1" s="9" t="s">
        <v>0</v>
      </c>
      <c r="D1" s="10" t="s">
        <v>4</v>
      </c>
      <c r="E1" s="9" t="s">
        <v>5</v>
      </c>
      <c r="F1" s="11" t="s">
        <v>6</v>
      </c>
      <c r="G1" s="12" t="s">
        <v>1</v>
      </c>
      <c r="H1" s="12" t="s">
        <v>13</v>
      </c>
      <c r="I1" s="12" t="s">
        <v>2</v>
      </c>
      <c r="J1" s="12" t="s">
        <v>3</v>
      </c>
      <c r="K1" s="33"/>
      <c r="L1" s="33"/>
    </row>
    <row r="2" spans="1:12" ht="14.25" customHeight="1">
      <c r="A2" s="14" t="s">
        <v>28</v>
      </c>
      <c r="B2" s="14" t="s">
        <v>15</v>
      </c>
      <c r="C2" s="15">
        <v>37624</v>
      </c>
      <c r="D2" s="16">
        <v>8</v>
      </c>
      <c r="E2" s="15" t="s">
        <v>12</v>
      </c>
      <c r="F2" s="17" t="s">
        <v>29</v>
      </c>
      <c r="G2" s="18">
        <v>57.91</v>
      </c>
      <c r="H2" s="19">
        <v>21</v>
      </c>
      <c r="I2" s="20">
        <v>0.11464120370370372</v>
      </c>
      <c r="J2" s="21">
        <v>61</v>
      </c>
      <c r="K2" s="34" t="s">
        <v>7</v>
      </c>
      <c r="L2" s="34"/>
    </row>
    <row r="3" spans="1:12" ht="14.25" customHeight="1">
      <c r="A3" s="14" t="s">
        <v>30</v>
      </c>
      <c r="B3" s="14" t="s">
        <v>15</v>
      </c>
      <c r="C3" s="15">
        <v>37627</v>
      </c>
      <c r="D3" s="16"/>
      <c r="E3" s="15"/>
      <c r="F3" s="17" t="s">
        <v>33</v>
      </c>
      <c r="G3" s="18">
        <v>20</v>
      </c>
      <c r="H3" s="19">
        <v>20</v>
      </c>
      <c r="I3" s="20">
        <v>0.041666666666666664</v>
      </c>
      <c r="J3" s="21"/>
      <c r="K3" s="25" t="s">
        <v>10</v>
      </c>
      <c r="L3" s="26">
        <f>SUM(G:G)</f>
        <v>1162.9999999999998</v>
      </c>
    </row>
    <row r="4" spans="1:12" ht="14.25" customHeight="1">
      <c r="A4" s="14" t="s">
        <v>30</v>
      </c>
      <c r="B4" s="14" t="s">
        <v>15</v>
      </c>
      <c r="C4" s="15">
        <v>37634</v>
      </c>
      <c r="D4" s="16"/>
      <c r="E4" s="15"/>
      <c r="F4" s="17" t="s">
        <v>33</v>
      </c>
      <c r="G4" s="18">
        <v>20</v>
      </c>
      <c r="H4" s="19">
        <v>20</v>
      </c>
      <c r="I4" s="20">
        <v>0.041666666666666664</v>
      </c>
      <c r="J4" s="21"/>
      <c r="K4" s="27" t="s">
        <v>14</v>
      </c>
      <c r="L4" s="26">
        <f>SUMIF(A:A,"silnička",G:G)</f>
        <v>684.75</v>
      </c>
    </row>
    <row r="5" spans="1:12" ht="14.25" customHeight="1">
      <c r="A5" s="14" t="s">
        <v>28</v>
      </c>
      <c r="B5" s="14" t="s">
        <v>15</v>
      </c>
      <c r="C5" s="15">
        <v>37638</v>
      </c>
      <c r="D5" s="16">
        <v>3</v>
      </c>
      <c r="E5" s="15" t="s">
        <v>34</v>
      </c>
      <c r="F5" s="17" t="s">
        <v>35</v>
      </c>
      <c r="G5" s="18">
        <v>77.12</v>
      </c>
      <c r="H5" s="19">
        <v>20.4</v>
      </c>
      <c r="I5" s="20">
        <v>0.15841435185185185</v>
      </c>
      <c r="J5" s="21">
        <v>51.5</v>
      </c>
      <c r="K5" s="27" t="s">
        <v>9</v>
      </c>
      <c r="L5" s="26">
        <f>SUMIF(A:A,"horák",G:G)</f>
        <v>298.25</v>
      </c>
    </row>
    <row r="6" spans="1:12" ht="14.25" customHeight="1">
      <c r="A6" s="14" t="s">
        <v>30</v>
      </c>
      <c r="B6" s="14" t="s">
        <v>15</v>
      </c>
      <c r="C6" s="15">
        <v>37648</v>
      </c>
      <c r="D6" s="16"/>
      <c r="E6" s="15"/>
      <c r="F6" s="17" t="s">
        <v>33</v>
      </c>
      <c r="G6" s="18">
        <v>20</v>
      </c>
      <c r="H6" s="19">
        <v>20</v>
      </c>
      <c r="I6" s="20">
        <v>0.041666666666666664</v>
      </c>
      <c r="J6" s="21"/>
      <c r="K6" s="27" t="s">
        <v>30</v>
      </c>
      <c r="L6" s="26">
        <f>SUMIF(A:A,"trenažér",G:G)</f>
        <v>180</v>
      </c>
    </row>
    <row r="7" spans="1:12" ht="14.25" customHeight="1">
      <c r="A7" s="14" t="s">
        <v>30</v>
      </c>
      <c r="B7" s="14" t="s">
        <v>16</v>
      </c>
      <c r="C7" s="15">
        <v>37662</v>
      </c>
      <c r="D7" s="16"/>
      <c r="E7" s="15"/>
      <c r="F7" s="17" t="s">
        <v>33</v>
      </c>
      <c r="G7" s="18">
        <v>20</v>
      </c>
      <c r="H7" s="19">
        <v>20</v>
      </c>
      <c r="I7" s="20">
        <v>0.041666666666666664</v>
      </c>
      <c r="J7" s="21"/>
      <c r="K7" s="25" t="s">
        <v>13</v>
      </c>
      <c r="L7" s="28">
        <f>AVERAGE(H:H)</f>
        <v>19.195652173913047</v>
      </c>
    </row>
    <row r="8" spans="1:12" ht="14.25" customHeight="1">
      <c r="A8" s="14" t="s">
        <v>30</v>
      </c>
      <c r="B8" s="14" t="s">
        <v>16</v>
      </c>
      <c r="C8" s="15">
        <v>37669</v>
      </c>
      <c r="D8" s="16"/>
      <c r="E8" s="15"/>
      <c r="F8" s="17" t="s">
        <v>33</v>
      </c>
      <c r="G8" s="18">
        <v>20</v>
      </c>
      <c r="H8" s="19">
        <v>20</v>
      </c>
      <c r="I8" s="20">
        <v>0.041666666666666664</v>
      </c>
      <c r="J8" s="21"/>
      <c r="K8" s="27" t="s">
        <v>14</v>
      </c>
      <c r="L8" s="28">
        <f>(SUMIF(A:A,"silnička",H:H))/COUNTIF(A:A,"silnička")</f>
        <v>20.49</v>
      </c>
    </row>
    <row r="9" spans="1:12" ht="14.25" customHeight="1">
      <c r="A9" s="14" t="s">
        <v>28</v>
      </c>
      <c r="B9" s="14" t="s">
        <v>16</v>
      </c>
      <c r="C9" s="15">
        <v>37675</v>
      </c>
      <c r="D9" s="16">
        <v>5</v>
      </c>
      <c r="E9" s="15" t="s">
        <v>34</v>
      </c>
      <c r="F9" s="17" t="s">
        <v>36</v>
      </c>
      <c r="G9" s="18">
        <v>52.07</v>
      </c>
      <c r="H9" s="19">
        <v>20.3</v>
      </c>
      <c r="I9" s="20">
        <v>0.1067361111111111</v>
      </c>
      <c r="J9" s="21">
        <v>48</v>
      </c>
      <c r="K9" s="27" t="s">
        <v>9</v>
      </c>
      <c r="L9" s="28">
        <f>(SUMIF(A:A,"horák",H:H))/COUNTIF(A:A,"horák")</f>
        <v>11.32</v>
      </c>
    </row>
    <row r="10" spans="1:12" s="14" customFormat="1" ht="14.25" customHeight="1">
      <c r="A10" s="14" t="s">
        <v>30</v>
      </c>
      <c r="B10" s="14" t="s">
        <v>16</v>
      </c>
      <c r="C10" s="15">
        <v>37676</v>
      </c>
      <c r="D10" s="16"/>
      <c r="E10" s="15"/>
      <c r="F10" s="17" t="s">
        <v>33</v>
      </c>
      <c r="G10" s="18">
        <v>20</v>
      </c>
      <c r="H10" s="19">
        <v>20</v>
      </c>
      <c r="I10" s="20">
        <v>0.041666666666666664</v>
      </c>
      <c r="J10" s="21"/>
      <c r="K10" s="27" t="s">
        <v>30</v>
      </c>
      <c r="L10" s="28">
        <f>(SUMIF(A:A,"trenažér",H:H))/COUNTIF(A:A,"trenažér")</f>
        <v>20</v>
      </c>
    </row>
    <row r="11" spans="1:12" s="14" customFormat="1" ht="14.25" customHeight="1">
      <c r="A11" s="14" t="s">
        <v>30</v>
      </c>
      <c r="B11" s="14" t="s">
        <v>16</v>
      </c>
      <c r="C11" s="15">
        <v>37678</v>
      </c>
      <c r="D11" s="16"/>
      <c r="E11" s="15"/>
      <c r="F11" s="17" t="s">
        <v>33</v>
      </c>
      <c r="G11" s="18">
        <v>20</v>
      </c>
      <c r="H11" s="19">
        <v>20</v>
      </c>
      <c r="I11" s="20">
        <v>0.041666666666666664</v>
      </c>
      <c r="J11" s="21"/>
      <c r="K11" s="25" t="s">
        <v>2</v>
      </c>
      <c r="L11" s="29">
        <f>SUM(I:I)</f>
        <v>2.30943287037037</v>
      </c>
    </row>
    <row r="12" spans="1:12" s="14" customFormat="1" ht="14.25" customHeight="1">
      <c r="A12" s="14" t="s">
        <v>28</v>
      </c>
      <c r="B12" s="14" t="s">
        <v>16</v>
      </c>
      <c r="C12" s="15">
        <v>37680</v>
      </c>
      <c r="D12" s="16">
        <v>12</v>
      </c>
      <c r="E12" s="15" t="s">
        <v>34</v>
      </c>
      <c r="F12" s="17" t="s">
        <v>37</v>
      </c>
      <c r="G12" s="18">
        <v>68.88</v>
      </c>
      <c r="H12" s="19">
        <v>21.8</v>
      </c>
      <c r="I12" s="20">
        <v>0.13243055555555555</v>
      </c>
      <c r="J12" s="21">
        <v>56</v>
      </c>
      <c r="K12" s="27" t="s">
        <v>14</v>
      </c>
      <c r="L12" s="29">
        <f>SUMIF(A:A,"silnička",I:I)</f>
        <v>1.3752314814814814</v>
      </c>
    </row>
    <row r="13" spans="1:12" s="14" customFormat="1" ht="14.25" customHeight="1">
      <c r="A13" s="14" t="s">
        <v>30</v>
      </c>
      <c r="B13" s="14" t="s">
        <v>17</v>
      </c>
      <c r="C13" s="15">
        <v>37687</v>
      </c>
      <c r="D13" s="16"/>
      <c r="E13" s="15"/>
      <c r="F13" s="17" t="s">
        <v>33</v>
      </c>
      <c r="G13" s="18">
        <v>20</v>
      </c>
      <c r="H13" s="19">
        <v>20</v>
      </c>
      <c r="I13" s="20">
        <v>0.041666666666666664</v>
      </c>
      <c r="J13" s="21"/>
      <c r="K13" s="27" t="s">
        <v>9</v>
      </c>
      <c r="L13" s="29">
        <f>SUMIF(A:A,"horák",I:I)</f>
        <v>0.5592013888888889</v>
      </c>
    </row>
    <row r="14" spans="1:12" s="14" customFormat="1" ht="14.25" customHeight="1">
      <c r="A14" s="14" t="s">
        <v>30</v>
      </c>
      <c r="B14" s="14" t="s">
        <v>17</v>
      </c>
      <c r="C14" s="15">
        <v>37690</v>
      </c>
      <c r="D14" s="16"/>
      <c r="E14" s="15"/>
      <c r="F14" s="17" t="s">
        <v>33</v>
      </c>
      <c r="G14" s="18">
        <v>20</v>
      </c>
      <c r="H14" s="19">
        <v>20</v>
      </c>
      <c r="I14" s="20">
        <v>0.041666666666666664</v>
      </c>
      <c r="J14" s="21"/>
      <c r="K14" s="27" t="s">
        <v>30</v>
      </c>
      <c r="L14" s="29">
        <f>SUMIF(A:A,"trenažér",I:I)</f>
        <v>0.375</v>
      </c>
    </row>
    <row r="15" spans="1:12" s="14" customFormat="1" ht="14.25" customHeight="1">
      <c r="A15" s="14" t="s">
        <v>28</v>
      </c>
      <c r="B15" s="14" t="s">
        <v>17</v>
      </c>
      <c r="C15" s="15">
        <v>37696</v>
      </c>
      <c r="D15" s="16">
        <v>10</v>
      </c>
      <c r="E15" s="15" t="s">
        <v>34</v>
      </c>
      <c r="F15" s="17" t="s">
        <v>39</v>
      </c>
      <c r="G15" s="18">
        <v>75.81</v>
      </c>
      <c r="H15" s="19">
        <v>21.3</v>
      </c>
      <c r="I15" s="20">
        <v>0.14903935185185185</v>
      </c>
      <c r="J15" s="21">
        <v>52</v>
      </c>
      <c r="K15" s="25" t="s">
        <v>3</v>
      </c>
      <c r="L15" s="30">
        <f>MAX(J:J)</f>
        <v>70</v>
      </c>
    </row>
    <row r="16" spans="1:12" s="14" customFormat="1" ht="14.25" customHeight="1">
      <c r="A16" s="22" t="s">
        <v>28</v>
      </c>
      <c r="B16" s="22" t="s">
        <v>17</v>
      </c>
      <c r="C16" s="15">
        <v>37709</v>
      </c>
      <c r="D16" s="16">
        <v>18</v>
      </c>
      <c r="E16" s="15" t="s">
        <v>34</v>
      </c>
      <c r="F16" s="17" t="s">
        <v>40</v>
      </c>
      <c r="G16" s="18">
        <v>92.98</v>
      </c>
      <c r="H16" s="19">
        <v>21.3</v>
      </c>
      <c r="I16" s="20">
        <v>0.18268518518518517</v>
      </c>
      <c r="J16" s="21">
        <v>60</v>
      </c>
      <c r="K16" s="25" t="s">
        <v>11</v>
      </c>
      <c r="L16" s="31">
        <f>AVERAGE(D:D)</f>
        <v>14.733333333333333</v>
      </c>
    </row>
    <row r="17" spans="1:12" s="14" customFormat="1" ht="14.25" customHeight="1">
      <c r="A17" s="14" t="s">
        <v>28</v>
      </c>
      <c r="B17" s="14" t="s">
        <v>18</v>
      </c>
      <c r="C17" s="15">
        <v>37717</v>
      </c>
      <c r="D17" s="16">
        <v>1</v>
      </c>
      <c r="E17" s="15" t="s">
        <v>41</v>
      </c>
      <c r="F17" s="23" t="s">
        <v>42</v>
      </c>
      <c r="G17" s="18">
        <v>18.77</v>
      </c>
      <c r="H17" s="19">
        <v>16.7</v>
      </c>
      <c r="I17" s="20">
        <v>0.046689814814814816</v>
      </c>
      <c r="J17" s="21">
        <v>44.5</v>
      </c>
      <c r="K17" s="27" t="s">
        <v>14</v>
      </c>
      <c r="L17" s="31">
        <f>(SUMIF(A:A,"silnička",D:D))/COUNTIF(A:A,"silnička")</f>
        <v>11.5</v>
      </c>
    </row>
    <row r="18" spans="1:12" s="14" customFormat="1" ht="14.25" customHeight="1">
      <c r="A18" s="14" t="s">
        <v>28</v>
      </c>
      <c r="B18" s="14" t="s">
        <v>18</v>
      </c>
      <c r="C18" s="15">
        <v>37723</v>
      </c>
      <c r="D18" s="16">
        <v>12</v>
      </c>
      <c r="E18" s="15" t="s">
        <v>34</v>
      </c>
      <c r="F18" s="17" t="s">
        <v>43</v>
      </c>
      <c r="G18" s="18">
        <v>101.59</v>
      </c>
      <c r="H18" s="19">
        <v>20.6</v>
      </c>
      <c r="I18" s="20">
        <v>0.20613425925925924</v>
      </c>
      <c r="J18" s="21">
        <v>54</v>
      </c>
      <c r="K18" s="27" t="s">
        <v>9</v>
      </c>
      <c r="L18" s="31">
        <f>(SUMIF(A:A,"horák",D:D))/COUNTIF(A:A,"horák")</f>
        <v>21.2</v>
      </c>
    </row>
    <row r="19" spans="1:12" s="14" customFormat="1" ht="14.25" customHeight="1">
      <c r="A19" s="14" t="s">
        <v>28</v>
      </c>
      <c r="B19" s="14" t="s">
        <v>18</v>
      </c>
      <c r="C19" s="15">
        <v>37731</v>
      </c>
      <c r="D19" s="16">
        <v>18</v>
      </c>
      <c r="E19" s="15" t="s">
        <v>34</v>
      </c>
      <c r="F19" s="17" t="s">
        <v>44</v>
      </c>
      <c r="G19" s="18">
        <v>82.28</v>
      </c>
      <c r="H19" s="19">
        <v>22.3</v>
      </c>
      <c r="I19" s="20">
        <v>0.15434027777777778</v>
      </c>
      <c r="J19" s="21">
        <v>70</v>
      </c>
      <c r="K19" s="25" t="s">
        <v>31</v>
      </c>
      <c r="L19" s="29">
        <f>SUM(I:I)</f>
        <v>2.30943287037037</v>
      </c>
    </row>
    <row r="20" spans="1:12" s="14" customFormat="1" ht="14.25" customHeight="1">
      <c r="A20" s="14" t="s">
        <v>9</v>
      </c>
      <c r="B20" s="14" t="s">
        <v>19</v>
      </c>
      <c r="C20" s="15">
        <v>37743</v>
      </c>
      <c r="D20" s="16">
        <v>15</v>
      </c>
      <c r="E20" s="15" t="s">
        <v>34</v>
      </c>
      <c r="F20" s="17" t="s">
        <v>45</v>
      </c>
      <c r="G20" s="18">
        <v>48.67</v>
      </c>
      <c r="H20" s="19">
        <v>15.3</v>
      </c>
      <c r="I20" s="20">
        <v>0.13190972222222222</v>
      </c>
      <c r="J20" s="21">
        <v>53.7</v>
      </c>
      <c r="K20" s="27" t="s">
        <v>14</v>
      </c>
      <c r="L20" s="29">
        <f>SUMIF(A:A,"silnička",I:I)</f>
        <v>1.3752314814814814</v>
      </c>
    </row>
    <row r="21" spans="1:12" s="14" customFormat="1" ht="14.25" customHeight="1">
      <c r="A21" s="14" t="s">
        <v>9</v>
      </c>
      <c r="B21" s="14" t="s">
        <v>19</v>
      </c>
      <c r="C21" s="15">
        <v>37744</v>
      </c>
      <c r="D21" s="16">
        <v>12</v>
      </c>
      <c r="E21" s="15" t="s">
        <v>12</v>
      </c>
      <c r="F21" s="17" t="s">
        <v>45</v>
      </c>
      <c r="G21" s="18">
        <v>20.65</v>
      </c>
      <c r="H21" s="19">
        <v>13.9</v>
      </c>
      <c r="I21" s="20">
        <v>0.06167824074074074</v>
      </c>
      <c r="J21" s="21">
        <v>54.9</v>
      </c>
      <c r="K21" s="27" t="s">
        <v>9</v>
      </c>
      <c r="L21" s="29">
        <f>SUMIF(A:A,"horák",I:I)</f>
        <v>0.5592013888888889</v>
      </c>
    </row>
    <row r="22" spans="1:12" s="14" customFormat="1" ht="14.25" customHeight="1">
      <c r="A22" s="14" t="s">
        <v>9</v>
      </c>
      <c r="B22" s="14" t="s">
        <v>19</v>
      </c>
      <c r="C22" s="15">
        <v>37745</v>
      </c>
      <c r="D22" s="16">
        <v>18</v>
      </c>
      <c r="E22" s="15" t="s">
        <v>34</v>
      </c>
      <c r="F22" s="17" t="s">
        <v>45</v>
      </c>
      <c r="G22" s="18">
        <v>35.82</v>
      </c>
      <c r="H22" s="19">
        <v>14.8</v>
      </c>
      <c r="I22" s="20">
        <v>0.10078703703703702</v>
      </c>
      <c r="J22" s="21">
        <v>56.1</v>
      </c>
      <c r="K22" s="27" t="s">
        <v>30</v>
      </c>
      <c r="L22" s="29">
        <f>SUMIF(A:A,"trenažér",I:I)</f>
        <v>0.375</v>
      </c>
    </row>
    <row r="23" spans="1:12" s="14" customFormat="1" ht="14.25" customHeight="1">
      <c r="A23" s="14" t="s">
        <v>9</v>
      </c>
      <c r="B23" s="14" t="s">
        <v>19</v>
      </c>
      <c r="C23" s="15">
        <v>37765</v>
      </c>
      <c r="D23" s="16">
        <v>26</v>
      </c>
      <c r="E23" s="15" t="s">
        <v>34</v>
      </c>
      <c r="F23" s="23" t="s">
        <v>46</v>
      </c>
      <c r="G23" s="18">
        <v>78.11</v>
      </c>
      <c r="H23" s="19">
        <v>12.6</v>
      </c>
      <c r="I23" s="20">
        <v>0.2648263888888889</v>
      </c>
      <c r="J23" s="21">
        <v>48.4</v>
      </c>
      <c r="K23" s="25" t="s">
        <v>32</v>
      </c>
      <c r="L23" s="28">
        <f>AVERAGE(H:H)</f>
        <v>19.195652173913047</v>
      </c>
    </row>
    <row r="24" spans="1:12" s="14" customFormat="1" ht="14.25" customHeight="1">
      <c r="A24" s="22" t="s">
        <v>9</v>
      </c>
      <c r="B24" s="22" t="s">
        <v>22</v>
      </c>
      <c r="C24" s="15" t="s">
        <v>50</v>
      </c>
      <c r="D24" s="16">
        <v>35</v>
      </c>
      <c r="E24" s="15" t="s">
        <v>34</v>
      </c>
      <c r="F24" s="17" t="s">
        <v>51</v>
      </c>
      <c r="G24" s="18">
        <v>115</v>
      </c>
      <c r="H24" s="19"/>
      <c r="I24" s="20"/>
      <c r="J24" s="21"/>
      <c r="K24" s="27" t="s">
        <v>14</v>
      </c>
      <c r="L24" s="28">
        <f>(SUMIF(A:A,"silnička",H:H))/COUNTIF(A:A,"silnička")</f>
        <v>20.49</v>
      </c>
    </row>
    <row r="25" spans="1:12" ht="14.25" customHeight="1">
      <c r="A25" s="14" t="s">
        <v>28</v>
      </c>
      <c r="B25" s="14" t="s">
        <v>23</v>
      </c>
      <c r="C25" s="15">
        <v>37885</v>
      </c>
      <c r="D25" s="16">
        <v>28</v>
      </c>
      <c r="E25" s="15" t="s">
        <v>34</v>
      </c>
      <c r="F25" s="17" t="s">
        <v>52</v>
      </c>
      <c r="G25" s="18">
        <v>57.34</v>
      </c>
      <c r="H25" s="19">
        <v>19.2</v>
      </c>
      <c r="I25" s="20">
        <v>0.12412037037037038</v>
      </c>
      <c r="J25" s="21">
        <v>51.5</v>
      </c>
      <c r="K25" s="27" t="s">
        <v>9</v>
      </c>
      <c r="L25" s="28">
        <f>(SUMIF(A:A,"horák",H:H))/COUNTIF(A:A,"horák")</f>
        <v>11.32</v>
      </c>
    </row>
    <row r="26" spans="1:12" ht="14.25" customHeight="1">
      <c r="A26" s="14"/>
      <c r="B26" s="14"/>
      <c r="C26" s="15"/>
      <c r="D26" s="16"/>
      <c r="E26" s="15"/>
      <c r="F26" s="17"/>
      <c r="G26" s="18"/>
      <c r="H26" s="19"/>
      <c r="I26" s="20"/>
      <c r="J26" s="21"/>
      <c r="K26" s="27" t="s">
        <v>30</v>
      </c>
      <c r="L26" s="28">
        <f>(SUMIF(A:A,"trenažér",H:H))/COUNTIF(A:A,"trenažér")</f>
        <v>20</v>
      </c>
    </row>
    <row r="27" spans="1:10" ht="14.25" customHeight="1">
      <c r="A27" s="14"/>
      <c r="B27" s="14"/>
      <c r="C27" s="15"/>
      <c r="D27" s="16"/>
      <c r="E27" s="15"/>
      <c r="F27" s="17"/>
      <c r="G27" s="18"/>
      <c r="H27" s="19"/>
      <c r="I27" s="20"/>
      <c r="J27" s="21"/>
    </row>
    <row r="28" spans="1:14" ht="14.25" customHeight="1">
      <c r="A28" s="14"/>
      <c r="B28" s="14"/>
      <c r="C28" s="15"/>
      <c r="D28" s="16"/>
      <c r="E28" s="15"/>
      <c r="F28" s="17"/>
      <c r="G28" s="18"/>
      <c r="H28" s="19"/>
      <c r="I28" s="20"/>
      <c r="J28" s="21"/>
      <c r="K28" s="24" t="s">
        <v>47</v>
      </c>
      <c r="L28" s="24" t="s">
        <v>48</v>
      </c>
      <c r="M28" s="24" t="s">
        <v>49</v>
      </c>
      <c r="N28" s="24" t="s">
        <v>38</v>
      </c>
    </row>
    <row r="29" spans="1:14" ht="14.25" customHeight="1">
      <c r="A29" s="14"/>
      <c r="B29" s="14"/>
      <c r="C29" s="15"/>
      <c r="D29" s="16"/>
      <c r="E29" s="15"/>
      <c r="F29" s="17"/>
      <c r="G29" s="18"/>
      <c r="H29" s="19"/>
      <c r="I29" s="20"/>
      <c r="J29" s="21"/>
      <c r="K29" s="25" t="s">
        <v>15</v>
      </c>
      <c r="L29" s="26">
        <f>SUMIF(B:B,"leden",G:G)</f>
        <v>195.03</v>
      </c>
      <c r="M29" s="26">
        <f>L29</f>
        <v>195.03</v>
      </c>
      <c r="N29" s="32">
        <f>L29/20</f>
        <v>9.7515</v>
      </c>
    </row>
    <row r="30" spans="1:14" ht="14.25" customHeight="1">
      <c r="A30" s="14"/>
      <c r="B30" s="14"/>
      <c r="C30" s="15"/>
      <c r="D30" s="16"/>
      <c r="E30" s="15"/>
      <c r="F30" s="17"/>
      <c r="G30" s="18"/>
      <c r="H30" s="19"/>
      <c r="I30" s="20"/>
      <c r="J30" s="21"/>
      <c r="K30" s="25" t="s">
        <v>16</v>
      </c>
      <c r="L30" s="26">
        <f>SUMIF(B:B,"únor",G:G)</f>
        <v>200.95</v>
      </c>
      <c r="M30" s="26">
        <f>L30+M29</f>
        <v>395.98</v>
      </c>
      <c r="N30" s="32">
        <f aca="true" t="shared" si="0" ref="N30:N40">L30/20</f>
        <v>10.0475</v>
      </c>
    </row>
    <row r="31" spans="1:14" ht="14.25" customHeight="1">
      <c r="A31" s="14"/>
      <c r="B31" s="14"/>
      <c r="C31" s="15"/>
      <c r="D31" s="16"/>
      <c r="E31" s="15"/>
      <c r="F31" s="17"/>
      <c r="G31" s="18"/>
      <c r="H31" s="19"/>
      <c r="I31" s="20"/>
      <c r="J31" s="21"/>
      <c r="K31" s="25" t="s">
        <v>17</v>
      </c>
      <c r="L31" s="26">
        <f>SUMIF(B:B,"březen",G:G)</f>
        <v>208.79000000000002</v>
      </c>
      <c r="M31" s="26">
        <f aca="true" t="shared" si="1" ref="M31:M40">L31+M30</f>
        <v>604.77</v>
      </c>
      <c r="N31" s="32">
        <f t="shared" si="0"/>
        <v>10.4395</v>
      </c>
    </row>
    <row r="32" spans="1:14" ht="14.25" customHeight="1">
      <c r="A32" s="14"/>
      <c r="B32" s="14"/>
      <c r="C32" s="15"/>
      <c r="D32" s="16"/>
      <c r="E32" s="15"/>
      <c r="F32" s="17"/>
      <c r="G32" s="18"/>
      <c r="H32" s="19"/>
      <c r="I32" s="20"/>
      <c r="J32" s="21"/>
      <c r="K32" s="25" t="s">
        <v>18</v>
      </c>
      <c r="L32" s="26">
        <f>SUMIF(B:B,"duben",G:G)</f>
        <v>202.64</v>
      </c>
      <c r="M32" s="26">
        <f t="shared" si="1"/>
        <v>807.41</v>
      </c>
      <c r="N32" s="32">
        <f t="shared" si="0"/>
        <v>10.132</v>
      </c>
    </row>
    <row r="33" spans="1:14" ht="14.25" customHeight="1">
      <c r="A33" s="14"/>
      <c r="B33" s="14"/>
      <c r="C33" s="15"/>
      <c r="D33" s="16"/>
      <c r="E33" s="15"/>
      <c r="F33" s="17"/>
      <c r="G33" s="18"/>
      <c r="H33" s="19"/>
      <c r="I33" s="20"/>
      <c r="J33" s="21"/>
      <c r="K33" s="25" t="s">
        <v>19</v>
      </c>
      <c r="L33" s="26">
        <f>SUMIF(B:B,"květen",G:G)</f>
        <v>183.25</v>
      </c>
      <c r="M33" s="26">
        <f t="shared" si="1"/>
        <v>990.66</v>
      </c>
      <c r="N33" s="32">
        <f t="shared" si="0"/>
        <v>9.1625</v>
      </c>
    </row>
    <row r="34" spans="1:14" ht="14.25" customHeight="1">
      <c r="A34" s="14"/>
      <c r="B34" s="14"/>
      <c r="C34" s="15"/>
      <c r="D34" s="16"/>
      <c r="E34" s="15"/>
      <c r="F34" s="17"/>
      <c r="G34" s="18"/>
      <c r="H34" s="19"/>
      <c r="I34" s="20"/>
      <c r="J34" s="21"/>
      <c r="K34" s="25" t="s">
        <v>20</v>
      </c>
      <c r="L34" s="26">
        <f>SUMIF(B:B,"červen",G:G)</f>
        <v>0</v>
      </c>
      <c r="M34" s="26">
        <f t="shared" si="1"/>
        <v>990.66</v>
      </c>
      <c r="N34" s="32">
        <f t="shared" si="0"/>
        <v>0</v>
      </c>
    </row>
    <row r="35" spans="1:14" ht="14.25" customHeight="1">
      <c r="A35" s="14"/>
      <c r="B35" s="14"/>
      <c r="C35" s="15"/>
      <c r="D35" s="16"/>
      <c r="E35" s="15"/>
      <c r="F35" s="17"/>
      <c r="G35" s="18"/>
      <c r="H35" s="19"/>
      <c r="I35" s="20"/>
      <c r="J35" s="21"/>
      <c r="K35" s="25" t="s">
        <v>21</v>
      </c>
      <c r="L35" s="26">
        <f>SUMIF(B:B,"červenec",G:G)</f>
        <v>0</v>
      </c>
      <c r="M35" s="26">
        <f t="shared" si="1"/>
        <v>990.66</v>
      </c>
      <c r="N35" s="32">
        <f t="shared" si="0"/>
        <v>0</v>
      </c>
    </row>
    <row r="36" spans="1:14" ht="14.25" customHeight="1">
      <c r="A36" s="14"/>
      <c r="B36" s="14"/>
      <c r="C36" s="15"/>
      <c r="D36" s="16"/>
      <c r="E36" s="15"/>
      <c r="F36" s="17"/>
      <c r="G36" s="18"/>
      <c r="H36" s="19"/>
      <c r="I36" s="20"/>
      <c r="J36" s="21"/>
      <c r="K36" s="25" t="s">
        <v>22</v>
      </c>
      <c r="L36" s="26">
        <f>SUMIF(B:B,"srpen",G:G)</f>
        <v>115</v>
      </c>
      <c r="M36" s="26">
        <f t="shared" si="1"/>
        <v>1105.6599999999999</v>
      </c>
      <c r="N36" s="32">
        <f t="shared" si="0"/>
        <v>5.75</v>
      </c>
    </row>
    <row r="37" spans="1:14" ht="14.25" customHeight="1">
      <c r="A37" s="14"/>
      <c r="B37" s="14"/>
      <c r="C37" s="15"/>
      <c r="D37" s="16"/>
      <c r="E37" s="15"/>
      <c r="F37" s="17"/>
      <c r="G37" s="18"/>
      <c r="H37" s="19"/>
      <c r="I37" s="20"/>
      <c r="J37" s="21"/>
      <c r="K37" s="25" t="s">
        <v>23</v>
      </c>
      <c r="L37" s="26">
        <f>SUMIF(B:B,"září",G:G)</f>
        <v>57.34</v>
      </c>
      <c r="M37" s="26">
        <f t="shared" si="1"/>
        <v>1162.9999999999998</v>
      </c>
      <c r="N37" s="32">
        <f t="shared" si="0"/>
        <v>2.867</v>
      </c>
    </row>
    <row r="38" spans="1:14" ht="14.25" customHeight="1">
      <c r="A38" s="14"/>
      <c r="B38" s="14"/>
      <c r="C38" s="15"/>
      <c r="D38" s="16"/>
      <c r="E38" s="15"/>
      <c r="F38" s="17"/>
      <c r="G38" s="18"/>
      <c r="H38" s="19"/>
      <c r="I38" s="20"/>
      <c r="J38" s="21"/>
      <c r="K38" s="25" t="s">
        <v>24</v>
      </c>
      <c r="L38" s="26">
        <f>SUMIF(B:B,"říjen",G:G)</f>
        <v>0</v>
      </c>
      <c r="M38" s="26">
        <f t="shared" si="1"/>
        <v>1162.9999999999998</v>
      </c>
      <c r="N38" s="32">
        <f t="shared" si="0"/>
        <v>0</v>
      </c>
    </row>
    <row r="39" spans="1:14" ht="14.25" customHeight="1">
      <c r="A39" s="14"/>
      <c r="B39" s="14"/>
      <c r="C39" s="15"/>
      <c r="D39" s="16"/>
      <c r="E39" s="15"/>
      <c r="F39" s="17"/>
      <c r="G39" s="18"/>
      <c r="H39" s="19"/>
      <c r="I39" s="20"/>
      <c r="J39" s="21"/>
      <c r="K39" s="25" t="s">
        <v>25</v>
      </c>
      <c r="L39" s="26">
        <f>SUMIF(B:B,"listopad",G:G)</f>
        <v>0</v>
      </c>
      <c r="M39" s="26">
        <f t="shared" si="1"/>
        <v>1162.9999999999998</v>
      </c>
      <c r="N39" s="32">
        <f t="shared" si="0"/>
        <v>0</v>
      </c>
    </row>
    <row r="40" spans="1:14" ht="14.25" customHeight="1">
      <c r="A40" s="14"/>
      <c r="B40" s="14"/>
      <c r="C40" s="15"/>
      <c r="D40" s="16"/>
      <c r="E40" s="15"/>
      <c r="F40" s="17"/>
      <c r="G40" s="18"/>
      <c r="H40" s="19"/>
      <c r="I40" s="20"/>
      <c r="J40" s="21"/>
      <c r="K40" s="25" t="s">
        <v>26</v>
      </c>
      <c r="L40" s="26">
        <f>SUMIF(B:B,"prosinec",G:G)</f>
        <v>0</v>
      </c>
      <c r="M40" s="26">
        <f t="shared" si="1"/>
        <v>1162.9999999999998</v>
      </c>
      <c r="N40" s="32">
        <f t="shared" si="0"/>
        <v>0</v>
      </c>
    </row>
    <row r="41" spans="1:10" ht="12.75">
      <c r="A41" s="14"/>
      <c r="B41" s="14"/>
      <c r="C41" s="15"/>
      <c r="D41" s="16"/>
      <c r="E41" s="15"/>
      <c r="F41" s="17"/>
      <c r="G41" s="18"/>
      <c r="H41" s="19"/>
      <c r="I41" s="20"/>
      <c r="J41" s="21"/>
    </row>
    <row r="42" spans="1:10" ht="12.75">
      <c r="A42" s="14"/>
      <c r="B42" s="14"/>
      <c r="C42" s="15"/>
      <c r="D42" s="16"/>
      <c r="E42" s="15"/>
      <c r="F42" s="17"/>
      <c r="G42" s="18"/>
      <c r="H42" s="19"/>
      <c r="I42" s="20"/>
      <c r="J42" s="21"/>
    </row>
    <row r="43" spans="1:10" ht="12.75">
      <c r="A43" s="14"/>
      <c r="B43" s="14"/>
      <c r="C43" s="15"/>
      <c r="D43" s="16"/>
      <c r="E43" s="15"/>
      <c r="F43" s="17"/>
      <c r="G43" s="18"/>
      <c r="H43" s="19"/>
      <c r="I43" s="20"/>
      <c r="J43" s="21"/>
    </row>
    <row r="44" spans="1:10" ht="12.75">
      <c r="A44" s="14"/>
      <c r="B44" s="14"/>
      <c r="C44" s="15"/>
      <c r="D44" s="16"/>
      <c r="E44" s="15"/>
      <c r="F44" s="17"/>
      <c r="G44" s="18"/>
      <c r="H44" s="19"/>
      <c r="I44" s="20"/>
      <c r="J44" s="21"/>
    </row>
    <row r="45" spans="1:10" ht="12.75">
      <c r="A45" s="14"/>
      <c r="B45" s="14"/>
      <c r="C45" s="15"/>
      <c r="D45" s="16"/>
      <c r="E45" s="15"/>
      <c r="F45" s="17"/>
      <c r="G45" s="18"/>
      <c r="H45" s="19"/>
      <c r="I45" s="20"/>
      <c r="J45" s="21"/>
    </row>
    <row r="46" spans="1:10" ht="12.75">
      <c r="A46" s="14"/>
      <c r="B46" s="14"/>
      <c r="C46" s="15"/>
      <c r="D46" s="16"/>
      <c r="E46" s="15"/>
      <c r="F46" s="17"/>
      <c r="G46" s="18"/>
      <c r="H46" s="19"/>
      <c r="I46" s="20"/>
      <c r="J46" s="21"/>
    </row>
    <row r="47" spans="6:9" ht="12.75">
      <c r="F47" s="17"/>
      <c r="I47" s="20"/>
    </row>
    <row r="48" spans="6:9" ht="12.75">
      <c r="F48" s="17"/>
      <c r="I48" s="20"/>
    </row>
    <row r="49" spans="6:9" ht="12.75">
      <c r="F49" s="17"/>
      <c r="I49" s="20"/>
    </row>
    <row r="50" spans="6:9" ht="12.75">
      <c r="F50" s="17"/>
      <c r="I50" s="20"/>
    </row>
    <row r="51" spans="6:9" ht="12.75">
      <c r="F51" s="17"/>
      <c r="I51" s="20"/>
    </row>
    <row r="52" spans="6:9" ht="12.75">
      <c r="F52" s="17"/>
      <c r="I52" s="20"/>
    </row>
    <row r="53" ht="12.75">
      <c r="F53" s="17"/>
    </row>
    <row r="54" ht="12.75">
      <c r="F54" s="17"/>
    </row>
    <row r="55" ht="12.75">
      <c r="F55" s="17"/>
    </row>
    <row r="56" ht="12.75">
      <c r="F56" s="17"/>
    </row>
    <row r="57" ht="12.75">
      <c r="F57" s="17"/>
    </row>
    <row r="58" ht="12.75">
      <c r="F58" s="17"/>
    </row>
    <row r="59" ht="12.75">
      <c r="F59" s="17"/>
    </row>
    <row r="60" ht="12.75">
      <c r="F60" s="17"/>
    </row>
    <row r="61" ht="12.75">
      <c r="F61" s="17"/>
    </row>
    <row r="62" ht="12.75">
      <c r="F62" s="17"/>
    </row>
    <row r="63" ht="12.75">
      <c r="F63" s="17"/>
    </row>
    <row r="64" ht="12.75">
      <c r="F64" s="17"/>
    </row>
    <row r="65" ht="12.75">
      <c r="F65" s="17"/>
    </row>
    <row r="66" ht="12.75">
      <c r="F66" s="17"/>
    </row>
    <row r="67" ht="12.75">
      <c r="F67" s="17"/>
    </row>
    <row r="68" ht="12.75">
      <c r="F68" s="17"/>
    </row>
    <row r="69" ht="12.75">
      <c r="F69" s="17"/>
    </row>
    <row r="70" ht="12.75">
      <c r="F70" s="17"/>
    </row>
    <row r="71" ht="12.75">
      <c r="F71" s="17"/>
    </row>
    <row r="72" ht="12.75">
      <c r="F72" s="17"/>
    </row>
    <row r="73" ht="12.75">
      <c r="F73" s="17"/>
    </row>
    <row r="74" ht="12.75">
      <c r="F74" s="17"/>
    </row>
    <row r="75" ht="12.75">
      <c r="F75" s="17"/>
    </row>
    <row r="76" ht="12.75">
      <c r="F76" s="17"/>
    </row>
    <row r="77" ht="12.75">
      <c r="F77" s="17"/>
    </row>
    <row r="78" ht="12.75">
      <c r="F78" s="17"/>
    </row>
    <row r="79" ht="12.75">
      <c r="F79" s="17"/>
    </row>
    <row r="80" ht="12.75">
      <c r="F80" s="17"/>
    </row>
    <row r="81" ht="12.75">
      <c r="F81" s="17"/>
    </row>
    <row r="82" ht="12.75">
      <c r="F82" s="17"/>
    </row>
    <row r="83" ht="12.75">
      <c r="F83" s="17"/>
    </row>
    <row r="84" ht="12.75">
      <c r="F84" s="17"/>
    </row>
    <row r="85" ht="12.75">
      <c r="F85" s="17"/>
    </row>
    <row r="86" ht="12.75">
      <c r="F86" s="17"/>
    </row>
    <row r="87" ht="12.75">
      <c r="F87" s="17"/>
    </row>
    <row r="88" ht="12.75">
      <c r="F88" s="17"/>
    </row>
    <row r="89" ht="12.75">
      <c r="F89" s="17"/>
    </row>
    <row r="90" ht="12.75">
      <c r="F90" s="17"/>
    </row>
    <row r="91" ht="12.75">
      <c r="F91" s="17"/>
    </row>
    <row r="92" ht="12.75">
      <c r="F92" s="17"/>
    </row>
    <row r="93" ht="12.75">
      <c r="F93" s="17"/>
    </row>
    <row r="94" ht="12.75">
      <c r="F94" s="17"/>
    </row>
    <row r="95" ht="12.75">
      <c r="F95" s="17"/>
    </row>
    <row r="96" ht="12.75">
      <c r="F96" s="17"/>
    </row>
    <row r="97" ht="12.75">
      <c r="F97" s="17"/>
    </row>
    <row r="98" ht="12.75">
      <c r="F98" s="17"/>
    </row>
    <row r="99" ht="12.75">
      <c r="F99" s="17"/>
    </row>
    <row r="100" ht="12.75">
      <c r="F100" s="17"/>
    </row>
    <row r="101" ht="12.75">
      <c r="F101" s="17"/>
    </row>
    <row r="102" ht="12.75">
      <c r="F102" s="17"/>
    </row>
    <row r="103" ht="12.75">
      <c r="F103" s="17"/>
    </row>
    <row r="104" ht="12.75">
      <c r="F104" s="17"/>
    </row>
    <row r="105" ht="12.75">
      <c r="F105" s="17"/>
    </row>
    <row r="106" ht="12.75">
      <c r="F106" s="17"/>
    </row>
    <row r="107" ht="12.75">
      <c r="F107" s="17"/>
    </row>
    <row r="108" ht="12.75">
      <c r="F108" s="17"/>
    </row>
    <row r="109" ht="12.75">
      <c r="F109" s="17"/>
    </row>
    <row r="110" ht="12.75">
      <c r="F110" s="17"/>
    </row>
    <row r="111" ht="12.75">
      <c r="F111" s="17"/>
    </row>
    <row r="112" ht="12.75">
      <c r="F112" s="17"/>
    </row>
    <row r="113" ht="12.75">
      <c r="F113" s="17"/>
    </row>
    <row r="114" ht="12.75">
      <c r="F114" s="17"/>
    </row>
    <row r="115" ht="12.75">
      <c r="F115" s="17"/>
    </row>
    <row r="116" ht="12.75">
      <c r="F116" s="17"/>
    </row>
    <row r="117" ht="12.75">
      <c r="F117" s="17"/>
    </row>
    <row r="118" ht="12.75">
      <c r="F118" s="17"/>
    </row>
    <row r="119" ht="12.75">
      <c r="F119" s="17"/>
    </row>
    <row r="120" ht="12.75">
      <c r="F120" s="17"/>
    </row>
    <row r="121" ht="12.75">
      <c r="F121" s="17"/>
    </row>
    <row r="122" ht="12.75">
      <c r="F122" s="17"/>
    </row>
    <row r="123" ht="12.75">
      <c r="F123" s="17"/>
    </row>
    <row r="124" ht="12.75">
      <c r="F124" s="17"/>
    </row>
    <row r="125" ht="12.75">
      <c r="F125" s="17"/>
    </row>
    <row r="126" ht="12.75">
      <c r="F126" s="17"/>
    </row>
    <row r="127" ht="12.75">
      <c r="F127" s="17"/>
    </row>
    <row r="128" ht="12.75">
      <c r="F128" s="17"/>
    </row>
    <row r="129" ht="12.75">
      <c r="F129" s="17"/>
    </row>
    <row r="130" ht="12.75">
      <c r="F130" s="17"/>
    </row>
    <row r="131" ht="12.75">
      <c r="F131" s="17"/>
    </row>
    <row r="132" ht="12.75">
      <c r="F132" s="17"/>
    </row>
    <row r="133" ht="12.75">
      <c r="F133" s="17"/>
    </row>
    <row r="134" ht="12.75">
      <c r="F134" s="17"/>
    </row>
    <row r="135" ht="12.75">
      <c r="F135" s="17"/>
    </row>
    <row r="136" ht="12.75">
      <c r="F136" s="17"/>
    </row>
    <row r="137" ht="12.75">
      <c r="F137" s="17"/>
    </row>
    <row r="138" ht="12.75">
      <c r="F138" s="17"/>
    </row>
    <row r="139" ht="12.75">
      <c r="F139" s="17"/>
    </row>
    <row r="140" ht="12.75">
      <c r="F140" s="17"/>
    </row>
    <row r="141" ht="12.75">
      <c r="F141" s="17"/>
    </row>
    <row r="142" ht="12.75">
      <c r="F142" s="17"/>
    </row>
    <row r="143" ht="12.75">
      <c r="F143" s="17"/>
    </row>
    <row r="144" ht="12.75">
      <c r="F144" s="17"/>
    </row>
    <row r="145" ht="12.75">
      <c r="F145" s="17"/>
    </row>
    <row r="146" ht="12.75">
      <c r="F146" s="17"/>
    </row>
    <row r="147" ht="12.75">
      <c r="F147" s="17"/>
    </row>
    <row r="148" ht="12.75">
      <c r="F148" s="17"/>
    </row>
    <row r="149" ht="12.75">
      <c r="F149" s="17"/>
    </row>
    <row r="150" ht="12.75">
      <c r="F150" s="17"/>
    </row>
    <row r="151" ht="12.75">
      <c r="F151" s="17"/>
    </row>
    <row r="152" ht="12.75">
      <c r="F152" s="17"/>
    </row>
    <row r="153" ht="12.75">
      <c r="F153" s="17"/>
    </row>
    <row r="154" ht="12.75">
      <c r="F154" s="17"/>
    </row>
    <row r="155" ht="12.75">
      <c r="F155" s="17"/>
    </row>
    <row r="156" ht="12.75">
      <c r="F156" s="17"/>
    </row>
    <row r="157" ht="12.75">
      <c r="F157" s="17"/>
    </row>
    <row r="158" ht="12.75">
      <c r="F158" s="17"/>
    </row>
    <row r="159" ht="12.75">
      <c r="F159" s="17"/>
    </row>
    <row r="160" ht="12.75">
      <c r="F160" s="17"/>
    </row>
    <row r="161" ht="12.75">
      <c r="F161" s="17"/>
    </row>
    <row r="162" ht="12.75">
      <c r="F162" s="17"/>
    </row>
    <row r="163" ht="12.75">
      <c r="F163" s="17"/>
    </row>
    <row r="164" ht="12.75">
      <c r="F164" s="17"/>
    </row>
    <row r="165" ht="12.75">
      <c r="F165" s="17"/>
    </row>
    <row r="166" ht="12.75">
      <c r="F166" s="17"/>
    </row>
    <row r="167" ht="12.75">
      <c r="F167" s="17"/>
    </row>
    <row r="168" ht="12.75">
      <c r="F168" s="17"/>
    </row>
    <row r="169" ht="12.75">
      <c r="F169" s="17"/>
    </row>
    <row r="170" ht="12.75">
      <c r="F170" s="17"/>
    </row>
    <row r="171" ht="12.75">
      <c r="F171" s="17"/>
    </row>
    <row r="172" ht="12.75">
      <c r="F172" s="17"/>
    </row>
    <row r="173" ht="12.75">
      <c r="F173" s="17"/>
    </row>
    <row r="174" ht="12.75">
      <c r="F174" s="17"/>
    </row>
    <row r="175" ht="12.75">
      <c r="F175" s="17"/>
    </row>
    <row r="176" ht="12.75">
      <c r="F176" s="17"/>
    </row>
    <row r="177" ht="12.75">
      <c r="F177" s="17"/>
    </row>
    <row r="178" ht="12.75">
      <c r="F178" s="17"/>
    </row>
    <row r="179" ht="12.75">
      <c r="F179" s="17"/>
    </row>
    <row r="180" ht="12.75">
      <c r="F180" s="17"/>
    </row>
    <row r="181" ht="12.75">
      <c r="F181" s="17"/>
    </row>
  </sheetData>
  <mergeCells count="2">
    <mergeCell ref="K1:L1"/>
    <mergeCell ref="K2:L2"/>
  </mergeCell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.</cp:lastModifiedBy>
  <dcterms:created xsi:type="dcterms:W3CDTF">2001-03-18T16:13:12Z</dcterms:created>
  <dcterms:modified xsi:type="dcterms:W3CDTF">2003-10-01T20:12:01Z</dcterms:modified>
  <cp:category/>
  <cp:version/>
  <cp:contentType/>
  <cp:contentStatus/>
</cp:coreProperties>
</file>